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üzgar Yükü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<sst xmlns="http://schemas.openxmlformats.org/spreadsheetml/2006/main" count="26" uniqueCount="26">
  <si>
    <t xml:space="preserve">RÜZGAR YÜKÜ HESABI (TS 498)</t>
  </si>
  <si>
    <t xml:space="preserve">insapedia.com — Rüzgar yükü hesabı. Mavi yazılı sarı hücreleri doldurun.</t>
  </si>
  <si>
    <t xml:space="preserve">TS 498 – Yüksekliğe bağlı rüzgar hızı ve emme</t>
  </si>
  <si>
    <t xml:space="preserve">Bina yüksekliği H (m)</t>
  </si>
  <si>
    <t xml:space="preserve">Alt sınır (m)</t>
  </si>
  <si>
    <t xml:space="preserve">Üst sınır (m)</t>
  </si>
  <si>
    <t xml:space="preserve">v (m/s)</t>
  </si>
  <si>
    <t xml:space="preserve">q (kN/m²)</t>
  </si>
  <si>
    <t xml:space="preserve">Kat yüksekliği h (m)</t>
  </si>
  <si>
    <t xml:space="preserve">Rüzgâra dik cephe genişliği B (m)</t>
  </si>
  <si>
    <t xml:space="preserve">Bina derinliği D (m)</t>
  </si>
  <si>
    <t xml:space="preserve">Kule tipi mi? (H ≥ 5 × ortalama genişlik)</t>
  </si>
  <si>
    <t xml:space="preserve">C katsayısı (kapalı: 0,8+0,4=1,2; kule: 1,6)</t>
  </si>
  <si>
    <t xml:space="preserve">q = v² / 1600 (kN/m²)</t>
  </si>
  <si>
    <t xml:space="preserve">Kat sayısı N</t>
  </si>
  <si>
    <t xml:space="preserve">Kat</t>
  </si>
  <si>
    <t xml:space="preserve">Kot z (m)</t>
  </si>
  <si>
    <t xml:space="preserve">Şerit alt (m)</t>
  </si>
  <si>
    <t xml:space="preserve">Şerit üst (m)</t>
  </si>
  <si>
    <t xml:space="preserve">Ort. q (kN/m²)</t>
  </si>
  <si>
    <t xml:space="preserve">W = C·q (kN/m²)</t>
  </si>
  <si>
    <t xml:space="preserve">Kat kuvveti F (kN)</t>
  </si>
  <si>
    <t xml:space="preserve">F·z (kNm)</t>
  </si>
  <si>
    <t xml:space="preserve">Taban kesme kuvveti V (kN)</t>
  </si>
  <si>
    <t xml:space="preserve">Devrilme momenti M (kNm)</t>
  </si>
  <si>
    <t xml:space="preserve">Notlar: Kat kuvveti, katın yarım kat altı ile yarım kat üstü arasındaki cephe şeridine etkiyen yükün toplamıdır; ilk yarım kat temel tarafından karşılanır. Kat sayısı 50 ile sınırlıdır. Çatı: rüzgâr alan yüzey c = 1,2·sinα − 0,4, rüzgâr altı yüzey c = −0,4. Ön tasarım içindir.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</si>
</sst>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#,##0.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9"/>
      <color rgb="FF808080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CE4D6"/>
      </patternFill>
    </fill>
    <fill>
      <patternFill patternType="solid">
        <fgColor rgb="FFDDEBF7"/>
        <bgColor rgb="FFCCFFFF"/>
      </patternFill>
    </fill>
    <fill>
      <patternFill patternType="solid">
        <fgColor rgb="FFFCE4D6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CE4D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2" topLeftCell="A1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5" min="2" style="0" width="12"/>
    <col collapsed="false" customWidth="true" hidden="false" outlineLevel="0" max="6" min="6" style="0" width="14"/>
    <col collapsed="false" customWidth="true" hidden="false" outlineLevel="0" max="7" min="7" style="0" width="16"/>
    <col collapsed="false" customWidth="true" hidden="false" outlineLevel="0" max="8" min="8" style="0" width="14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D3" s="3" t="s">
        <v>2</v>
      </c>
    </row>
    <row r="4" customFormat="false" ht="26.85" hidden="false" customHeight="false" outlineLevel="0" collapsed="false">
      <c r="A4" s="4" t="s">
        <v>3</v>
      </c>
      <c r="B4" s="5" t="n">
        <v>30</v>
      </c>
      <c r="D4" s="6" t="s">
        <v>4</v>
      </c>
      <c r="E4" s="6" t="s">
        <v>5</v>
      </c>
      <c r="F4" s="6" t="s">
        <v>6</v>
      </c>
      <c r="G4" s="6" t="s">
        <v>7</v>
      </c>
    </row>
    <row r="5" customFormat="false" ht="15" hidden="false" customHeight="false" outlineLevel="0" collapsed="false">
      <c r="A5" s="4" t="s">
        <v>8</v>
      </c>
      <c r="B5" s="5" t="n">
        <v>3</v>
      </c>
      <c r="D5" s="7" t="n">
        <v>0</v>
      </c>
      <c r="E5" s="7" t="n">
        <v>8</v>
      </c>
      <c r="F5" s="7" t="n">
        <v>28</v>
      </c>
      <c r="G5" s="7" t="n">
        <v>0.5</v>
      </c>
    </row>
    <row r="6" customFormat="false" ht="15" hidden="false" customHeight="false" outlineLevel="0" collapsed="false">
      <c r="A6" s="4" t="s">
        <v>9</v>
      </c>
      <c r="B6" s="5" t="n">
        <v>20</v>
      </c>
      <c r="D6" s="7" t="n">
        <v>8</v>
      </c>
      <c r="E6" s="7" t="n">
        <v>20</v>
      </c>
      <c r="F6" s="7" t="n">
        <v>36</v>
      </c>
      <c r="G6" s="7" t="n">
        <v>0.8</v>
      </c>
    </row>
    <row r="7" customFormat="false" ht="15" hidden="false" customHeight="false" outlineLevel="0" collapsed="false">
      <c r="A7" s="4" t="s">
        <v>10</v>
      </c>
      <c r="B7" s="5" t="n">
        <v>12</v>
      </c>
      <c r="D7" s="7" t="n">
        <v>20</v>
      </c>
      <c r="E7" s="7" t="n">
        <v>100</v>
      </c>
      <c r="F7" s="7" t="n">
        <v>42</v>
      </c>
      <c r="G7" s="7" t="n">
        <v>1.1</v>
      </c>
    </row>
    <row r="8" customFormat="false" ht="15" hidden="false" customHeight="false" outlineLevel="0" collapsed="false">
      <c r="A8" s="4" t="s">
        <v>11</v>
      </c>
      <c r="B8" s="8" t="str">
        <f aca="false">IF(B4&gt;=5*(B6+B7)/2,"Evet","Hayır")</f>
        <v>Hayır</v>
      </c>
      <c r="D8" s="7" t="n">
        <v>100</v>
      </c>
      <c r="E8" s="7" t="n">
        <v>1000</v>
      </c>
      <c r="F8" s="7" t="n">
        <v>46</v>
      </c>
      <c r="G8" s="7" t="n">
        <v>1.3</v>
      </c>
    </row>
    <row r="9" customFormat="false" ht="15" hidden="false" customHeight="false" outlineLevel="0" collapsed="false">
      <c r="A9" s="4" t="s">
        <v>12</v>
      </c>
      <c r="B9" s="8" t="n">
        <f aca="false">IF(B8="Evet",1.6,1.2)</f>
        <v>1.2</v>
      </c>
      <c r="D9" s="9" t="s">
        <v>13</v>
      </c>
    </row>
    <row r="10" customFormat="false" ht="15" hidden="false" customHeight="false" outlineLevel="0" collapsed="false">
      <c r="A10" s="4" t="s">
        <v>14</v>
      </c>
      <c r="B10" s="8" t="n">
        <f aca="false">MAX(1,ROUND(B4/B5,0))</f>
        <v>10</v>
      </c>
    </row>
    <row r="12" customFormat="false" ht="30" hidden="false" customHeight="true" outlineLevel="0" collapsed="false">
      <c r="A12" s="10" t="s">
        <v>15</v>
      </c>
      <c r="B12" s="10" t="s">
        <v>16</v>
      </c>
      <c r="C12" s="10" t="s">
        <v>17</v>
      </c>
      <c r="D12" s="10" t="s">
        <v>18</v>
      </c>
      <c r="E12" s="10" t="s">
        <v>19</v>
      </c>
      <c r="F12" s="10" t="s">
        <v>20</v>
      </c>
      <c r="G12" s="10" t="s">
        <v>21</v>
      </c>
      <c r="H12" s="10" t="s">
        <v>22</v>
      </c>
    </row>
    <row r="13" customFormat="false" ht="15" hidden="false" customHeight="false" outlineLevel="0" collapsed="false">
      <c r="A13" s="7" t="n">
        <f aca="false">IF(1&lt;=$B$10,1,"")</f>
        <v>1</v>
      </c>
      <c r="B13" s="11" t="n">
        <f aca="false">IF(A13="","",IF(A13=$B$10,$B$4,A13*$B$5))</f>
        <v>3</v>
      </c>
      <c r="C13" s="11" t="n">
        <f aca="false">IF(A13="","",MAX(B13-$B$5/2,0))</f>
        <v>1.5</v>
      </c>
      <c r="D13" s="11" t="n">
        <f aca="false">IF(A13="","",IF(A13=$B$10,$B$4,B13+$B$5/2))</f>
        <v>4.5</v>
      </c>
      <c r="E13" s="11" t="n">
        <f aca="false">IF(A13="","",IF(D13&gt;C13,(MAX(0,MIN(D13,$E$5)-MAX(C13,$D$5))*$G$5+MAX(0,MIN(D13,$E$6)-MAX(C13,$D$6))*$G$6+MAX(0,MIN(D13,$E$7)-MAX(C13,$D$7))*$G$7+MAX(0,MIN(D13,$E$8)-MAX(C13,$D$8))*$G$8)/(D13-C13),0))</f>
        <v>0.5</v>
      </c>
      <c r="F13" s="11" t="n">
        <f aca="false">IF(A13="","",$B$9*E13)</f>
        <v>0.6</v>
      </c>
      <c r="G13" s="11" t="n">
        <f aca="false">IF(A13="","",F13*(D13-C13)*$B$6)</f>
        <v>36</v>
      </c>
      <c r="H13" s="11" t="n">
        <f aca="false">IF(A13="","",G13*B13)</f>
        <v>108</v>
      </c>
    </row>
    <row r="14" customFormat="false" ht="15" hidden="false" customHeight="false" outlineLevel="0" collapsed="false">
      <c r="A14" s="7" t="n">
        <f aca="false">IF(2&lt;=$B$10,2,"")</f>
        <v>2</v>
      </c>
      <c r="B14" s="11" t="n">
        <f aca="false">IF(A14="","",IF(A14=$B$10,$B$4,A14*$B$5))</f>
        <v>6</v>
      </c>
      <c r="C14" s="11" t="n">
        <f aca="false">IF(A14="","",MAX(B14-$B$5/2,0))</f>
        <v>4.5</v>
      </c>
      <c r="D14" s="11" t="n">
        <f aca="false">IF(A14="","",IF(A14=$B$10,$B$4,B14+$B$5/2))</f>
        <v>7.5</v>
      </c>
      <c r="E14" s="11" t="n">
        <f aca="false">IF(A14="","",IF(D14&gt;C14,(MAX(0,MIN(D14,$E$5)-MAX(C14,$D$5))*$G$5+MAX(0,MIN(D14,$E$6)-MAX(C14,$D$6))*$G$6+MAX(0,MIN(D14,$E$7)-MAX(C14,$D$7))*$G$7+MAX(0,MIN(D14,$E$8)-MAX(C14,$D$8))*$G$8)/(D14-C14),0))</f>
        <v>0.5</v>
      </c>
      <c r="F14" s="11" t="n">
        <f aca="false">IF(A14="","",$B$9*E14)</f>
        <v>0.6</v>
      </c>
      <c r="G14" s="11" t="n">
        <f aca="false">IF(A14="","",F14*(D14-C14)*$B$6)</f>
        <v>36</v>
      </c>
      <c r="H14" s="11" t="n">
        <f aca="false">IF(A14="","",G14*B14)</f>
        <v>216</v>
      </c>
    </row>
    <row r="15" customFormat="false" ht="15" hidden="false" customHeight="false" outlineLevel="0" collapsed="false">
      <c r="A15" s="7" t="n">
        <f aca="false">IF(3&lt;=$B$10,3,"")</f>
        <v>3</v>
      </c>
      <c r="B15" s="11" t="n">
        <f aca="false">IF(A15="","",IF(A15=$B$10,$B$4,A15*$B$5))</f>
        <v>9</v>
      </c>
      <c r="C15" s="11" t="n">
        <f aca="false">IF(A15="","",MAX(B15-$B$5/2,0))</f>
        <v>7.5</v>
      </c>
      <c r="D15" s="11" t="n">
        <f aca="false">IF(A15="","",IF(A15=$B$10,$B$4,B15+$B$5/2))</f>
        <v>10.5</v>
      </c>
      <c r="E15" s="11" t="n">
        <f aca="false">IF(A15="","",IF(D15&gt;C15,(MAX(0,MIN(D15,$E$5)-MAX(C15,$D$5))*$G$5+MAX(0,MIN(D15,$E$6)-MAX(C15,$D$6))*$G$6+MAX(0,MIN(D15,$E$7)-MAX(C15,$D$7))*$G$7+MAX(0,MIN(D15,$E$8)-MAX(C15,$D$8))*$G$8)/(D15-C15),0))</f>
        <v>0.75</v>
      </c>
      <c r="F15" s="11" t="n">
        <f aca="false">IF(A15="","",$B$9*E15)</f>
        <v>0.9</v>
      </c>
      <c r="G15" s="11" t="n">
        <f aca="false">IF(A15="","",F15*(D15-C15)*$B$6)</f>
        <v>54</v>
      </c>
      <c r="H15" s="11" t="n">
        <f aca="false">IF(A15="","",G15*B15)</f>
        <v>486</v>
      </c>
    </row>
    <row r="16" customFormat="false" ht="15" hidden="false" customHeight="false" outlineLevel="0" collapsed="false">
      <c r="A16" s="7" t="n">
        <f aca="false">IF(4&lt;=$B$10,4,"")</f>
        <v>4</v>
      </c>
      <c r="B16" s="11" t="n">
        <f aca="false">IF(A16="","",IF(A16=$B$10,$B$4,A16*$B$5))</f>
        <v>12</v>
      </c>
      <c r="C16" s="11" t="n">
        <f aca="false">IF(A16="","",MAX(B16-$B$5/2,0))</f>
        <v>10.5</v>
      </c>
      <c r="D16" s="11" t="n">
        <f aca="false">IF(A16="","",IF(A16=$B$10,$B$4,B16+$B$5/2))</f>
        <v>13.5</v>
      </c>
      <c r="E16" s="11" t="n">
        <f aca="false">IF(A16="","",IF(D16&gt;C16,(MAX(0,MIN(D16,$E$5)-MAX(C16,$D$5))*$G$5+MAX(0,MIN(D16,$E$6)-MAX(C16,$D$6))*$G$6+MAX(0,MIN(D16,$E$7)-MAX(C16,$D$7))*$G$7+MAX(0,MIN(D16,$E$8)-MAX(C16,$D$8))*$G$8)/(D16-C16),0))</f>
        <v>0.8</v>
      </c>
      <c r="F16" s="11" t="n">
        <f aca="false">IF(A16="","",$B$9*E16)</f>
        <v>0.96</v>
      </c>
      <c r="G16" s="11" t="n">
        <f aca="false">IF(A16="","",F16*(D16-C16)*$B$6)</f>
        <v>57.6</v>
      </c>
      <c r="H16" s="11" t="n">
        <f aca="false">IF(A16="","",G16*B16)</f>
        <v>691.2</v>
      </c>
    </row>
    <row r="17" customFormat="false" ht="15" hidden="false" customHeight="false" outlineLevel="0" collapsed="false">
      <c r="A17" s="7" t="n">
        <f aca="false">IF(5&lt;=$B$10,5,"")</f>
        <v>5</v>
      </c>
      <c r="B17" s="11" t="n">
        <f aca="false">IF(A17="","",IF(A17=$B$10,$B$4,A17*$B$5))</f>
        <v>15</v>
      </c>
      <c r="C17" s="11" t="n">
        <f aca="false">IF(A17="","",MAX(B17-$B$5/2,0))</f>
        <v>13.5</v>
      </c>
      <c r="D17" s="11" t="n">
        <f aca="false">IF(A17="","",IF(A17=$B$10,$B$4,B17+$B$5/2))</f>
        <v>16.5</v>
      </c>
      <c r="E17" s="11" t="n">
        <f aca="false">IF(A17="","",IF(D17&gt;C17,(MAX(0,MIN(D17,$E$5)-MAX(C17,$D$5))*$G$5+MAX(0,MIN(D17,$E$6)-MAX(C17,$D$6))*$G$6+MAX(0,MIN(D17,$E$7)-MAX(C17,$D$7))*$G$7+MAX(0,MIN(D17,$E$8)-MAX(C17,$D$8))*$G$8)/(D17-C17),0))</f>
        <v>0.8</v>
      </c>
      <c r="F17" s="11" t="n">
        <f aca="false">IF(A17="","",$B$9*E17)</f>
        <v>0.96</v>
      </c>
      <c r="G17" s="11" t="n">
        <f aca="false">IF(A17="","",F17*(D17-C17)*$B$6)</f>
        <v>57.6</v>
      </c>
      <c r="H17" s="11" t="n">
        <f aca="false">IF(A17="","",G17*B17)</f>
        <v>864</v>
      </c>
    </row>
    <row r="18" customFormat="false" ht="15" hidden="false" customHeight="false" outlineLevel="0" collapsed="false">
      <c r="A18" s="7" t="n">
        <f aca="false">IF(6&lt;=$B$10,6,"")</f>
        <v>6</v>
      </c>
      <c r="B18" s="11" t="n">
        <f aca="false">IF(A18="","",IF(A18=$B$10,$B$4,A18*$B$5))</f>
        <v>18</v>
      </c>
      <c r="C18" s="11" t="n">
        <f aca="false">IF(A18="","",MAX(B18-$B$5/2,0))</f>
        <v>16.5</v>
      </c>
      <c r="D18" s="11" t="n">
        <f aca="false">IF(A18="","",IF(A18=$B$10,$B$4,B18+$B$5/2))</f>
        <v>19.5</v>
      </c>
      <c r="E18" s="11" t="n">
        <f aca="false">IF(A18="","",IF(D18&gt;C18,(MAX(0,MIN(D18,$E$5)-MAX(C18,$D$5))*$G$5+MAX(0,MIN(D18,$E$6)-MAX(C18,$D$6))*$G$6+MAX(0,MIN(D18,$E$7)-MAX(C18,$D$7))*$G$7+MAX(0,MIN(D18,$E$8)-MAX(C18,$D$8))*$G$8)/(D18-C18),0))</f>
        <v>0.8</v>
      </c>
      <c r="F18" s="11" t="n">
        <f aca="false">IF(A18="","",$B$9*E18)</f>
        <v>0.96</v>
      </c>
      <c r="G18" s="11" t="n">
        <f aca="false">IF(A18="","",F18*(D18-C18)*$B$6)</f>
        <v>57.6</v>
      </c>
      <c r="H18" s="11" t="n">
        <f aca="false">IF(A18="","",G18*B18)</f>
        <v>1036.8</v>
      </c>
    </row>
    <row r="19" customFormat="false" ht="15" hidden="false" customHeight="false" outlineLevel="0" collapsed="false">
      <c r="A19" s="7" t="n">
        <f aca="false">IF(7&lt;=$B$10,7,"")</f>
        <v>7</v>
      </c>
      <c r="B19" s="11" t="n">
        <f aca="false">IF(A19="","",IF(A19=$B$10,$B$4,A19*$B$5))</f>
        <v>21</v>
      </c>
      <c r="C19" s="11" t="n">
        <f aca="false">IF(A19="","",MAX(B19-$B$5/2,0))</f>
        <v>19.5</v>
      </c>
      <c r="D19" s="11" t="n">
        <f aca="false">IF(A19="","",IF(A19=$B$10,$B$4,B19+$B$5/2))</f>
        <v>22.5</v>
      </c>
      <c r="E19" s="11" t="n">
        <f aca="false">IF(A19="","",IF(D19&gt;C19,(MAX(0,MIN(D19,$E$5)-MAX(C19,$D$5))*$G$5+MAX(0,MIN(D19,$E$6)-MAX(C19,$D$6))*$G$6+MAX(0,MIN(D19,$E$7)-MAX(C19,$D$7))*$G$7+MAX(0,MIN(D19,$E$8)-MAX(C19,$D$8))*$G$8)/(D19-C19),0))</f>
        <v>1.05</v>
      </c>
      <c r="F19" s="11" t="n">
        <f aca="false">IF(A19="","",$B$9*E19)</f>
        <v>1.26</v>
      </c>
      <c r="G19" s="11" t="n">
        <f aca="false">IF(A19="","",F19*(D19-C19)*$B$6)</f>
        <v>75.6</v>
      </c>
      <c r="H19" s="11" t="n">
        <f aca="false">IF(A19="","",G19*B19)</f>
        <v>1587.6</v>
      </c>
    </row>
    <row r="20" customFormat="false" ht="15" hidden="false" customHeight="false" outlineLevel="0" collapsed="false">
      <c r="A20" s="7" t="n">
        <f aca="false">IF(8&lt;=$B$10,8,"")</f>
        <v>8</v>
      </c>
      <c r="B20" s="11" t="n">
        <f aca="false">IF(A20="","",IF(A20=$B$10,$B$4,A20*$B$5))</f>
        <v>24</v>
      </c>
      <c r="C20" s="11" t="n">
        <f aca="false">IF(A20="","",MAX(B20-$B$5/2,0))</f>
        <v>22.5</v>
      </c>
      <c r="D20" s="11" t="n">
        <f aca="false">IF(A20="","",IF(A20=$B$10,$B$4,B20+$B$5/2))</f>
        <v>25.5</v>
      </c>
      <c r="E20" s="11" t="n">
        <f aca="false">IF(A20="","",IF(D20&gt;C20,(MAX(0,MIN(D20,$E$5)-MAX(C20,$D$5))*$G$5+MAX(0,MIN(D20,$E$6)-MAX(C20,$D$6))*$G$6+MAX(0,MIN(D20,$E$7)-MAX(C20,$D$7))*$G$7+MAX(0,MIN(D20,$E$8)-MAX(C20,$D$8))*$G$8)/(D20-C20),0))</f>
        <v>1.1</v>
      </c>
      <c r="F20" s="11" t="n">
        <f aca="false">IF(A20="","",$B$9*E20)</f>
        <v>1.32</v>
      </c>
      <c r="G20" s="11" t="n">
        <f aca="false">IF(A20="","",F20*(D20-C20)*$B$6)</f>
        <v>79.2</v>
      </c>
      <c r="H20" s="11" t="n">
        <f aca="false">IF(A20="","",G20*B20)</f>
        <v>1900.8</v>
      </c>
    </row>
    <row r="21" customFormat="false" ht="15" hidden="false" customHeight="false" outlineLevel="0" collapsed="false">
      <c r="A21" s="7" t="n">
        <f aca="false">IF(9&lt;=$B$10,9,"")</f>
        <v>9</v>
      </c>
      <c r="B21" s="11" t="n">
        <f aca="false">IF(A21="","",IF(A21=$B$10,$B$4,A21*$B$5))</f>
        <v>27</v>
      </c>
      <c r="C21" s="11" t="n">
        <f aca="false">IF(A21="","",MAX(B21-$B$5/2,0))</f>
        <v>25.5</v>
      </c>
      <c r="D21" s="11" t="n">
        <f aca="false">IF(A21="","",IF(A21=$B$10,$B$4,B21+$B$5/2))</f>
        <v>28.5</v>
      </c>
      <c r="E21" s="11" t="n">
        <f aca="false">IF(A21="","",IF(D21&gt;C21,(MAX(0,MIN(D21,$E$5)-MAX(C21,$D$5))*$G$5+MAX(0,MIN(D21,$E$6)-MAX(C21,$D$6))*$G$6+MAX(0,MIN(D21,$E$7)-MAX(C21,$D$7))*$G$7+MAX(0,MIN(D21,$E$8)-MAX(C21,$D$8))*$G$8)/(D21-C21),0))</f>
        <v>1.1</v>
      </c>
      <c r="F21" s="11" t="n">
        <f aca="false">IF(A21="","",$B$9*E21)</f>
        <v>1.32</v>
      </c>
      <c r="G21" s="11" t="n">
        <f aca="false">IF(A21="","",F21*(D21-C21)*$B$6)</f>
        <v>79.2</v>
      </c>
      <c r="H21" s="11" t="n">
        <f aca="false">IF(A21="","",G21*B21)</f>
        <v>2138.4</v>
      </c>
    </row>
    <row r="22" customFormat="false" ht="15" hidden="false" customHeight="false" outlineLevel="0" collapsed="false">
      <c r="A22" s="7" t="n">
        <f aca="false">IF(10&lt;=$B$10,10,"")</f>
        <v>10</v>
      </c>
      <c r="B22" s="11" t="n">
        <f aca="false">IF(A22="","",IF(A22=$B$10,$B$4,A22*$B$5))</f>
        <v>30</v>
      </c>
      <c r="C22" s="11" t="n">
        <f aca="false">IF(A22="","",MAX(B22-$B$5/2,0))</f>
        <v>28.5</v>
      </c>
      <c r="D22" s="11" t="n">
        <f aca="false">IF(A22="","",IF(A22=$B$10,$B$4,B22+$B$5/2))</f>
        <v>30</v>
      </c>
      <c r="E22" s="11" t="n">
        <f aca="false">IF(A22="","",IF(D22&gt;C22,(MAX(0,MIN(D22,$E$5)-MAX(C22,$D$5))*$G$5+MAX(0,MIN(D22,$E$6)-MAX(C22,$D$6))*$G$6+MAX(0,MIN(D22,$E$7)-MAX(C22,$D$7))*$G$7+MAX(0,MIN(D22,$E$8)-MAX(C22,$D$8))*$G$8)/(D22-C22),0))</f>
        <v>1.1</v>
      </c>
      <c r="F22" s="11" t="n">
        <f aca="false">IF(A22="","",$B$9*E22)</f>
        <v>1.32</v>
      </c>
      <c r="G22" s="11" t="n">
        <f aca="false">IF(A22="","",F22*(D22-C22)*$B$6)</f>
        <v>39.6</v>
      </c>
      <c r="H22" s="11" t="n">
        <f aca="false">IF(A22="","",G22*B22)</f>
        <v>1188</v>
      </c>
    </row>
    <row r="23" customFormat="false" ht="15" hidden="false" customHeight="false" outlineLevel="0" collapsed="false">
      <c r="A23" s="7" t="str">
        <f aca="false">IF(11&lt;=$B$10,11,"")</f>
        <v/>
      </c>
      <c r="B23" s="11" t="str">
        <f aca="false">IF(A23="","",IF(A23=$B$10,$B$4,A23*$B$5))</f>
        <v/>
      </c>
      <c r="C23" s="11" t="str">
        <f aca="false">IF(A23="","",MAX(B23-$B$5/2,0))</f>
        <v/>
      </c>
      <c r="D23" s="11" t="str">
        <f aca="false">IF(A23="","",IF(A23=$B$10,$B$4,B23+$B$5/2))</f>
        <v/>
      </c>
      <c r="E23" s="11" t="str">
        <f aca="false">IF(A23="","",IF(D23&gt;C23,(MAX(0,MIN(D23,$E$5)-MAX(C23,$D$5))*$G$5+MAX(0,MIN(D23,$E$6)-MAX(C23,$D$6))*$G$6+MAX(0,MIN(D23,$E$7)-MAX(C23,$D$7))*$G$7+MAX(0,MIN(D23,$E$8)-MAX(C23,$D$8))*$G$8)/(D23-C23),0))</f>
        <v/>
      </c>
      <c r="F23" s="11" t="str">
        <f aca="false">IF(A23="","",$B$9*E23)</f>
        <v/>
      </c>
      <c r="G23" s="11" t="str">
        <f aca="false">IF(A23="","",F23*(D23-C23)*$B$6)</f>
        <v/>
      </c>
      <c r="H23" s="11" t="str">
        <f aca="false">IF(A23="","",G23*B23)</f>
        <v/>
      </c>
    </row>
    <row r="24" customFormat="false" ht="15" hidden="false" customHeight="false" outlineLevel="0" collapsed="false">
      <c r="A24" s="7" t="str">
        <f aca="false">IF(12&lt;=$B$10,12,"")</f>
        <v/>
      </c>
      <c r="B24" s="11" t="str">
        <f aca="false">IF(A24="","",IF(A24=$B$10,$B$4,A24*$B$5))</f>
        <v/>
      </c>
      <c r="C24" s="11" t="str">
        <f aca="false">IF(A24="","",MAX(B24-$B$5/2,0))</f>
        <v/>
      </c>
      <c r="D24" s="11" t="str">
        <f aca="false">IF(A24="","",IF(A24=$B$10,$B$4,B24+$B$5/2))</f>
        <v/>
      </c>
      <c r="E24" s="11" t="str">
        <f aca="false">IF(A24="","",IF(D24&gt;C24,(MAX(0,MIN(D24,$E$5)-MAX(C24,$D$5))*$G$5+MAX(0,MIN(D24,$E$6)-MAX(C24,$D$6))*$G$6+MAX(0,MIN(D24,$E$7)-MAX(C24,$D$7))*$G$7+MAX(0,MIN(D24,$E$8)-MAX(C24,$D$8))*$G$8)/(D24-C24),0))</f>
        <v/>
      </c>
      <c r="F24" s="11" t="str">
        <f aca="false">IF(A24="","",$B$9*E24)</f>
        <v/>
      </c>
      <c r="G24" s="11" t="str">
        <f aca="false">IF(A24="","",F24*(D24-C24)*$B$6)</f>
        <v/>
      </c>
      <c r="H24" s="11" t="str">
        <f aca="false">IF(A24="","",G24*B24)</f>
        <v/>
      </c>
    </row>
    <row r="25" customFormat="false" ht="15" hidden="false" customHeight="false" outlineLevel="0" collapsed="false">
      <c r="A25" s="7" t="str">
        <f aca="false">IF(13&lt;=$B$10,13,"")</f>
        <v/>
      </c>
      <c r="B25" s="11" t="str">
        <f aca="false">IF(A25="","",IF(A25=$B$10,$B$4,A25*$B$5))</f>
        <v/>
      </c>
      <c r="C25" s="11" t="str">
        <f aca="false">IF(A25="","",MAX(B25-$B$5/2,0))</f>
        <v/>
      </c>
      <c r="D25" s="11" t="str">
        <f aca="false">IF(A25="","",IF(A25=$B$10,$B$4,B25+$B$5/2))</f>
        <v/>
      </c>
      <c r="E25" s="11" t="str">
        <f aca="false">IF(A25="","",IF(D25&gt;C25,(MAX(0,MIN(D25,$E$5)-MAX(C25,$D$5))*$G$5+MAX(0,MIN(D25,$E$6)-MAX(C25,$D$6))*$G$6+MAX(0,MIN(D25,$E$7)-MAX(C25,$D$7))*$G$7+MAX(0,MIN(D25,$E$8)-MAX(C25,$D$8))*$G$8)/(D25-C25),0))</f>
        <v/>
      </c>
      <c r="F25" s="11" t="str">
        <f aca="false">IF(A25="","",$B$9*E25)</f>
        <v/>
      </c>
      <c r="G25" s="11" t="str">
        <f aca="false">IF(A25="","",F25*(D25-C25)*$B$6)</f>
        <v/>
      </c>
      <c r="H25" s="11" t="str">
        <f aca="false">IF(A25="","",G25*B25)</f>
        <v/>
      </c>
    </row>
    <row r="26" customFormat="false" ht="15" hidden="false" customHeight="false" outlineLevel="0" collapsed="false">
      <c r="A26" s="7" t="str">
        <f aca="false">IF(14&lt;=$B$10,14,"")</f>
        <v/>
      </c>
      <c r="B26" s="11" t="str">
        <f aca="false">IF(A26="","",IF(A26=$B$10,$B$4,A26*$B$5))</f>
        <v/>
      </c>
      <c r="C26" s="11" t="str">
        <f aca="false">IF(A26="","",MAX(B26-$B$5/2,0))</f>
        <v/>
      </c>
      <c r="D26" s="11" t="str">
        <f aca="false">IF(A26="","",IF(A26=$B$10,$B$4,B26+$B$5/2))</f>
        <v/>
      </c>
      <c r="E26" s="11" t="str">
        <f aca="false">IF(A26="","",IF(D26&gt;C26,(MAX(0,MIN(D26,$E$5)-MAX(C26,$D$5))*$G$5+MAX(0,MIN(D26,$E$6)-MAX(C26,$D$6))*$G$6+MAX(0,MIN(D26,$E$7)-MAX(C26,$D$7))*$G$7+MAX(0,MIN(D26,$E$8)-MAX(C26,$D$8))*$G$8)/(D26-C26),0))</f>
        <v/>
      </c>
      <c r="F26" s="11" t="str">
        <f aca="false">IF(A26="","",$B$9*E26)</f>
        <v/>
      </c>
      <c r="G26" s="11" t="str">
        <f aca="false">IF(A26="","",F26*(D26-C26)*$B$6)</f>
        <v/>
      </c>
      <c r="H26" s="11" t="str">
        <f aca="false">IF(A26="","",G26*B26)</f>
        <v/>
      </c>
    </row>
    <row r="27" customFormat="false" ht="15" hidden="false" customHeight="false" outlineLevel="0" collapsed="false">
      <c r="A27" s="7" t="str">
        <f aca="false">IF(15&lt;=$B$10,15,"")</f>
        <v/>
      </c>
      <c r="B27" s="11" t="str">
        <f aca="false">IF(A27="","",IF(A27=$B$10,$B$4,A27*$B$5))</f>
        <v/>
      </c>
      <c r="C27" s="11" t="str">
        <f aca="false">IF(A27="","",MAX(B27-$B$5/2,0))</f>
        <v/>
      </c>
      <c r="D27" s="11" t="str">
        <f aca="false">IF(A27="","",IF(A27=$B$10,$B$4,B27+$B$5/2))</f>
        <v/>
      </c>
      <c r="E27" s="11" t="str">
        <f aca="false">IF(A27="","",IF(D27&gt;C27,(MAX(0,MIN(D27,$E$5)-MAX(C27,$D$5))*$G$5+MAX(0,MIN(D27,$E$6)-MAX(C27,$D$6))*$G$6+MAX(0,MIN(D27,$E$7)-MAX(C27,$D$7))*$G$7+MAX(0,MIN(D27,$E$8)-MAX(C27,$D$8))*$G$8)/(D27-C27),0))</f>
        <v/>
      </c>
      <c r="F27" s="11" t="str">
        <f aca="false">IF(A27="","",$B$9*E27)</f>
        <v/>
      </c>
      <c r="G27" s="11" t="str">
        <f aca="false">IF(A27="","",F27*(D27-C27)*$B$6)</f>
        <v/>
      </c>
      <c r="H27" s="11" t="str">
        <f aca="false">IF(A27="","",G27*B27)</f>
        <v/>
      </c>
    </row>
    <row r="28" customFormat="false" ht="15" hidden="false" customHeight="false" outlineLevel="0" collapsed="false">
      <c r="A28" s="7" t="str">
        <f aca="false">IF(16&lt;=$B$10,16,"")</f>
        <v/>
      </c>
      <c r="B28" s="11" t="str">
        <f aca="false">IF(A28="","",IF(A28=$B$10,$B$4,A28*$B$5))</f>
        <v/>
      </c>
      <c r="C28" s="11" t="str">
        <f aca="false">IF(A28="","",MAX(B28-$B$5/2,0))</f>
        <v/>
      </c>
      <c r="D28" s="11" t="str">
        <f aca="false">IF(A28="","",IF(A28=$B$10,$B$4,B28+$B$5/2))</f>
        <v/>
      </c>
      <c r="E28" s="11" t="str">
        <f aca="false">IF(A28="","",IF(D28&gt;C28,(MAX(0,MIN(D28,$E$5)-MAX(C28,$D$5))*$G$5+MAX(0,MIN(D28,$E$6)-MAX(C28,$D$6))*$G$6+MAX(0,MIN(D28,$E$7)-MAX(C28,$D$7))*$G$7+MAX(0,MIN(D28,$E$8)-MAX(C28,$D$8))*$G$8)/(D28-C28),0))</f>
        <v/>
      </c>
      <c r="F28" s="11" t="str">
        <f aca="false">IF(A28="","",$B$9*E28)</f>
        <v/>
      </c>
      <c r="G28" s="11" t="str">
        <f aca="false">IF(A28="","",F28*(D28-C28)*$B$6)</f>
        <v/>
      </c>
      <c r="H28" s="11" t="str">
        <f aca="false">IF(A28="","",G28*B28)</f>
        <v/>
      </c>
    </row>
    <row r="29" customFormat="false" ht="15" hidden="false" customHeight="false" outlineLevel="0" collapsed="false">
      <c r="A29" s="7" t="str">
        <f aca="false">IF(17&lt;=$B$10,17,"")</f>
        <v/>
      </c>
      <c r="B29" s="11" t="str">
        <f aca="false">IF(A29="","",IF(A29=$B$10,$B$4,A29*$B$5))</f>
        <v/>
      </c>
      <c r="C29" s="11" t="str">
        <f aca="false">IF(A29="","",MAX(B29-$B$5/2,0))</f>
        <v/>
      </c>
      <c r="D29" s="11" t="str">
        <f aca="false">IF(A29="","",IF(A29=$B$10,$B$4,B29+$B$5/2))</f>
        <v/>
      </c>
      <c r="E29" s="11" t="str">
        <f aca="false">IF(A29="","",IF(D29&gt;C29,(MAX(0,MIN(D29,$E$5)-MAX(C29,$D$5))*$G$5+MAX(0,MIN(D29,$E$6)-MAX(C29,$D$6))*$G$6+MAX(0,MIN(D29,$E$7)-MAX(C29,$D$7))*$G$7+MAX(0,MIN(D29,$E$8)-MAX(C29,$D$8))*$G$8)/(D29-C29),0))</f>
        <v/>
      </c>
      <c r="F29" s="11" t="str">
        <f aca="false">IF(A29="","",$B$9*E29)</f>
        <v/>
      </c>
      <c r="G29" s="11" t="str">
        <f aca="false">IF(A29="","",F29*(D29-C29)*$B$6)</f>
        <v/>
      </c>
      <c r="H29" s="11" t="str">
        <f aca="false">IF(A29="","",G29*B29)</f>
        <v/>
      </c>
    </row>
    <row r="30" customFormat="false" ht="15" hidden="false" customHeight="false" outlineLevel="0" collapsed="false">
      <c r="A30" s="7" t="str">
        <f aca="false">IF(18&lt;=$B$10,18,"")</f>
        <v/>
      </c>
      <c r="B30" s="11" t="str">
        <f aca="false">IF(A30="","",IF(A30=$B$10,$B$4,A30*$B$5))</f>
        <v/>
      </c>
      <c r="C30" s="11" t="str">
        <f aca="false">IF(A30="","",MAX(B30-$B$5/2,0))</f>
        <v/>
      </c>
      <c r="D30" s="11" t="str">
        <f aca="false">IF(A30="","",IF(A30=$B$10,$B$4,B30+$B$5/2))</f>
        <v/>
      </c>
      <c r="E30" s="11" t="str">
        <f aca="false">IF(A30="","",IF(D30&gt;C30,(MAX(0,MIN(D30,$E$5)-MAX(C30,$D$5))*$G$5+MAX(0,MIN(D30,$E$6)-MAX(C30,$D$6))*$G$6+MAX(0,MIN(D30,$E$7)-MAX(C30,$D$7))*$G$7+MAX(0,MIN(D30,$E$8)-MAX(C30,$D$8))*$G$8)/(D30-C30),0))</f>
        <v/>
      </c>
      <c r="F30" s="11" t="str">
        <f aca="false">IF(A30="","",$B$9*E30)</f>
        <v/>
      </c>
      <c r="G30" s="11" t="str">
        <f aca="false">IF(A30="","",F30*(D30-C30)*$B$6)</f>
        <v/>
      </c>
      <c r="H30" s="11" t="str">
        <f aca="false">IF(A30="","",G30*B30)</f>
        <v/>
      </c>
    </row>
    <row r="31" customFormat="false" ht="15" hidden="false" customHeight="false" outlineLevel="0" collapsed="false">
      <c r="A31" s="7" t="str">
        <f aca="false">IF(19&lt;=$B$10,19,"")</f>
        <v/>
      </c>
      <c r="B31" s="11" t="str">
        <f aca="false">IF(A31="","",IF(A31=$B$10,$B$4,A31*$B$5))</f>
        <v/>
      </c>
      <c r="C31" s="11" t="str">
        <f aca="false">IF(A31="","",MAX(B31-$B$5/2,0))</f>
        <v/>
      </c>
      <c r="D31" s="11" t="str">
        <f aca="false">IF(A31="","",IF(A31=$B$10,$B$4,B31+$B$5/2))</f>
        <v/>
      </c>
      <c r="E31" s="11" t="str">
        <f aca="false">IF(A31="","",IF(D31&gt;C31,(MAX(0,MIN(D31,$E$5)-MAX(C31,$D$5))*$G$5+MAX(0,MIN(D31,$E$6)-MAX(C31,$D$6))*$G$6+MAX(0,MIN(D31,$E$7)-MAX(C31,$D$7))*$G$7+MAX(0,MIN(D31,$E$8)-MAX(C31,$D$8))*$G$8)/(D31-C31),0))</f>
        <v/>
      </c>
      <c r="F31" s="11" t="str">
        <f aca="false">IF(A31="","",$B$9*E31)</f>
        <v/>
      </c>
      <c r="G31" s="11" t="str">
        <f aca="false">IF(A31="","",F31*(D31-C31)*$B$6)</f>
        <v/>
      </c>
      <c r="H31" s="11" t="str">
        <f aca="false">IF(A31="","",G31*B31)</f>
        <v/>
      </c>
    </row>
    <row r="32" customFormat="false" ht="15" hidden="false" customHeight="false" outlineLevel="0" collapsed="false">
      <c r="A32" s="7" t="str">
        <f aca="false">IF(20&lt;=$B$10,20,"")</f>
        <v/>
      </c>
      <c r="B32" s="11" t="str">
        <f aca="false">IF(A32="","",IF(A32=$B$10,$B$4,A32*$B$5))</f>
        <v/>
      </c>
      <c r="C32" s="11" t="str">
        <f aca="false">IF(A32="","",MAX(B32-$B$5/2,0))</f>
        <v/>
      </c>
      <c r="D32" s="11" t="str">
        <f aca="false">IF(A32="","",IF(A32=$B$10,$B$4,B32+$B$5/2))</f>
        <v/>
      </c>
      <c r="E32" s="11" t="str">
        <f aca="false">IF(A32="","",IF(D32&gt;C32,(MAX(0,MIN(D32,$E$5)-MAX(C32,$D$5))*$G$5+MAX(0,MIN(D32,$E$6)-MAX(C32,$D$6))*$G$6+MAX(0,MIN(D32,$E$7)-MAX(C32,$D$7))*$G$7+MAX(0,MIN(D32,$E$8)-MAX(C32,$D$8))*$G$8)/(D32-C32),0))</f>
        <v/>
      </c>
      <c r="F32" s="11" t="str">
        <f aca="false">IF(A32="","",$B$9*E32)</f>
        <v/>
      </c>
      <c r="G32" s="11" t="str">
        <f aca="false">IF(A32="","",F32*(D32-C32)*$B$6)</f>
        <v/>
      </c>
      <c r="H32" s="11" t="str">
        <f aca="false">IF(A32="","",G32*B32)</f>
        <v/>
      </c>
    </row>
    <row r="33" customFormat="false" ht="15" hidden="false" customHeight="false" outlineLevel="0" collapsed="false">
      <c r="A33" s="7" t="str">
        <f aca="false">IF(21&lt;=$B$10,21,"")</f>
        <v/>
      </c>
      <c r="B33" s="11" t="str">
        <f aca="false">IF(A33="","",IF(A33=$B$10,$B$4,A33*$B$5))</f>
        <v/>
      </c>
      <c r="C33" s="11" t="str">
        <f aca="false">IF(A33="","",MAX(B33-$B$5/2,0))</f>
        <v/>
      </c>
      <c r="D33" s="11" t="str">
        <f aca="false">IF(A33="","",IF(A33=$B$10,$B$4,B33+$B$5/2))</f>
        <v/>
      </c>
      <c r="E33" s="11" t="str">
        <f aca="false">IF(A33="","",IF(D33&gt;C33,(MAX(0,MIN(D33,$E$5)-MAX(C33,$D$5))*$G$5+MAX(0,MIN(D33,$E$6)-MAX(C33,$D$6))*$G$6+MAX(0,MIN(D33,$E$7)-MAX(C33,$D$7))*$G$7+MAX(0,MIN(D33,$E$8)-MAX(C33,$D$8))*$G$8)/(D33-C33),0))</f>
        <v/>
      </c>
      <c r="F33" s="11" t="str">
        <f aca="false">IF(A33="","",$B$9*E33)</f>
        <v/>
      </c>
      <c r="G33" s="11" t="str">
        <f aca="false">IF(A33="","",F33*(D33-C33)*$B$6)</f>
        <v/>
      </c>
      <c r="H33" s="11" t="str">
        <f aca="false">IF(A33="","",G33*B33)</f>
        <v/>
      </c>
    </row>
    <row r="34" customFormat="false" ht="15" hidden="false" customHeight="false" outlineLevel="0" collapsed="false">
      <c r="A34" s="7" t="str">
        <f aca="false">IF(22&lt;=$B$10,22,"")</f>
        <v/>
      </c>
      <c r="B34" s="11" t="str">
        <f aca="false">IF(A34="","",IF(A34=$B$10,$B$4,A34*$B$5))</f>
        <v/>
      </c>
      <c r="C34" s="11" t="str">
        <f aca="false">IF(A34="","",MAX(B34-$B$5/2,0))</f>
        <v/>
      </c>
      <c r="D34" s="11" t="str">
        <f aca="false">IF(A34="","",IF(A34=$B$10,$B$4,B34+$B$5/2))</f>
        <v/>
      </c>
      <c r="E34" s="11" t="str">
        <f aca="false">IF(A34="","",IF(D34&gt;C34,(MAX(0,MIN(D34,$E$5)-MAX(C34,$D$5))*$G$5+MAX(0,MIN(D34,$E$6)-MAX(C34,$D$6))*$G$6+MAX(0,MIN(D34,$E$7)-MAX(C34,$D$7))*$G$7+MAX(0,MIN(D34,$E$8)-MAX(C34,$D$8))*$G$8)/(D34-C34),0))</f>
        <v/>
      </c>
      <c r="F34" s="11" t="str">
        <f aca="false">IF(A34="","",$B$9*E34)</f>
        <v/>
      </c>
      <c r="G34" s="11" t="str">
        <f aca="false">IF(A34="","",F34*(D34-C34)*$B$6)</f>
        <v/>
      </c>
      <c r="H34" s="11" t="str">
        <f aca="false">IF(A34="","",G34*B34)</f>
        <v/>
      </c>
    </row>
    <row r="35" customFormat="false" ht="15" hidden="false" customHeight="false" outlineLevel="0" collapsed="false">
      <c r="A35" s="7" t="str">
        <f aca="false">IF(23&lt;=$B$10,23,"")</f>
        <v/>
      </c>
      <c r="B35" s="11" t="str">
        <f aca="false">IF(A35="","",IF(A35=$B$10,$B$4,A35*$B$5))</f>
        <v/>
      </c>
      <c r="C35" s="11" t="str">
        <f aca="false">IF(A35="","",MAX(B35-$B$5/2,0))</f>
        <v/>
      </c>
      <c r="D35" s="11" t="str">
        <f aca="false">IF(A35="","",IF(A35=$B$10,$B$4,B35+$B$5/2))</f>
        <v/>
      </c>
      <c r="E35" s="11" t="str">
        <f aca="false">IF(A35="","",IF(D35&gt;C35,(MAX(0,MIN(D35,$E$5)-MAX(C35,$D$5))*$G$5+MAX(0,MIN(D35,$E$6)-MAX(C35,$D$6))*$G$6+MAX(0,MIN(D35,$E$7)-MAX(C35,$D$7))*$G$7+MAX(0,MIN(D35,$E$8)-MAX(C35,$D$8))*$G$8)/(D35-C35),0))</f>
        <v/>
      </c>
      <c r="F35" s="11" t="str">
        <f aca="false">IF(A35="","",$B$9*E35)</f>
        <v/>
      </c>
      <c r="G35" s="11" t="str">
        <f aca="false">IF(A35="","",F35*(D35-C35)*$B$6)</f>
        <v/>
      </c>
      <c r="H35" s="11" t="str">
        <f aca="false">IF(A35="","",G35*B35)</f>
        <v/>
      </c>
    </row>
    <row r="36" customFormat="false" ht="15" hidden="false" customHeight="false" outlineLevel="0" collapsed="false">
      <c r="A36" s="7" t="str">
        <f aca="false">IF(24&lt;=$B$10,24,"")</f>
        <v/>
      </c>
      <c r="B36" s="11" t="str">
        <f aca="false">IF(A36="","",IF(A36=$B$10,$B$4,A36*$B$5))</f>
        <v/>
      </c>
      <c r="C36" s="11" t="str">
        <f aca="false">IF(A36="","",MAX(B36-$B$5/2,0))</f>
        <v/>
      </c>
      <c r="D36" s="11" t="str">
        <f aca="false">IF(A36="","",IF(A36=$B$10,$B$4,B36+$B$5/2))</f>
        <v/>
      </c>
      <c r="E36" s="11" t="str">
        <f aca="false">IF(A36="","",IF(D36&gt;C36,(MAX(0,MIN(D36,$E$5)-MAX(C36,$D$5))*$G$5+MAX(0,MIN(D36,$E$6)-MAX(C36,$D$6))*$G$6+MAX(0,MIN(D36,$E$7)-MAX(C36,$D$7))*$G$7+MAX(0,MIN(D36,$E$8)-MAX(C36,$D$8))*$G$8)/(D36-C36),0))</f>
        <v/>
      </c>
      <c r="F36" s="11" t="str">
        <f aca="false">IF(A36="","",$B$9*E36)</f>
        <v/>
      </c>
      <c r="G36" s="11" t="str">
        <f aca="false">IF(A36="","",F36*(D36-C36)*$B$6)</f>
        <v/>
      </c>
      <c r="H36" s="11" t="str">
        <f aca="false">IF(A36="","",G36*B36)</f>
        <v/>
      </c>
    </row>
    <row r="37" customFormat="false" ht="15" hidden="false" customHeight="false" outlineLevel="0" collapsed="false">
      <c r="A37" s="7" t="str">
        <f aca="false">IF(25&lt;=$B$10,25,"")</f>
        <v/>
      </c>
      <c r="B37" s="11" t="str">
        <f aca="false">IF(A37="","",IF(A37=$B$10,$B$4,A37*$B$5))</f>
        <v/>
      </c>
      <c r="C37" s="11" t="str">
        <f aca="false">IF(A37="","",MAX(B37-$B$5/2,0))</f>
        <v/>
      </c>
      <c r="D37" s="11" t="str">
        <f aca="false">IF(A37="","",IF(A37=$B$10,$B$4,B37+$B$5/2))</f>
        <v/>
      </c>
      <c r="E37" s="11" t="str">
        <f aca="false">IF(A37="","",IF(D37&gt;C37,(MAX(0,MIN(D37,$E$5)-MAX(C37,$D$5))*$G$5+MAX(0,MIN(D37,$E$6)-MAX(C37,$D$6))*$G$6+MAX(0,MIN(D37,$E$7)-MAX(C37,$D$7))*$G$7+MAX(0,MIN(D37,$E$8)-MAX(C37,$D$8))*$G$8)/(D37-C37),0))</f>
        <v/>
      </c>
      <c r="F37" s="11" t="str">
        <f aca="false">IF(A37="","",$B$9*E37)</f>
        <v/>
      </c>
      <c r="G37" s="11" t="str">
        <f aca="false">IF(A37="","",F37*(D37-C37)*$B$6)</f>
        <v/>
      </c>
      <c r="H37" s="11" t="str">
        <f aca="false">IF(A37="","",G37*B37)</f>
        <v/>
      </c>
    </row>
    <row r="38" customFormat="false" ht="15" hidden="false" customHeight="false" outlineLevel="0" collapsed="false">
      <c r="A38" s="7" t="str">
        <f aca="false">IF(26&lt;=$B$10,26,"")</f>
        <v/>
      </c>
      <c r="B38" s="11" t="str">
        <f aca="false">IF(A38="","",IF(A38=$B$10,$B$4,A38*$B$5))</f>
        <v/>
      </c>
      <c r="C38" s="11" t="str">
        <f aca="false">IF(A38="","",MAX(B38-$B$5/2,0))</f>
        <v/>
      </c>
      <c r="D38" s="11" t="str">
        <f aca="false">IF(A38="","",IF(A38=$B$10,$B$4,B38+$B$5/2))</f>
        <v/>
      </c>
      <c r="E38" s="11" t="str">
        <f aca="false">IF(A38="","",IF(D38&gt;C38,(MAX(0,MIN(D38,$E$5)-MAX(C38,$D$5))*$G$5+MAX(0,MIN(D38,$E$6)-MAX(C38,$D$6))*$G$6+MAX(0,MIN(D38,$E$7)-MAX(C38,$D$7))*$G$7+MAX(0,MIN(D38,$E$8)-MAX(C38,$D$8))*$G$8)/(D38-C38),0))</f>
        <v/>
      </c>
      <c r="F38" s="11" t="str">
        <f aca="false">IF(A38="","",$B$9*E38)</f>
        <v/>
      </c>
      <c r="G38" s="11" t="str">
        <f aca="false">IF(A38="","",F38*(D38-C38)*$B$6)</f>
        <v/>
      </c>
      <c r="H38" s="11" t="str">
        <f aca="false">IF(A38="","",G38*B38)</f>
        <v/>
      </c>
    </row>
    <row r="39" customFormat="false" ht="15" hidden="false" customHeight="false" outlineLevel="0" collapsed="false">
      <c r="A39" s="7" t="str">
        <f aca="false">IF(27&lt;=$B$10,27,"")</f>
        <v/>
      </c>
      <c r="B39" s="11" t="str">
        <f aca="false">IF(A39="","",IF(A39=$B$10,$B$4,A39*$B$5))</f>
        <v/>
      </c>
      <c r="C39" s="11" t="str">
        <f aca="false">IF(A39="","",MAX(B39-$B$5/2,0))</f>
        <v/>
      </c>
      <c r="D39" s="11" t="str">
        <f aca="false">IF(A39="","",IF(A39=$B$10,$B$4,B39+$B$5/2))</f>
        <v/>
      </c>
      <c r="E39" s="11" t="str">
        <f aca="false">IF(A39="","",IF(D39&gt;C39,(MAX(0,MIN(D39,$E$5)-MAX(C39,$D$5))*$G$5+MAX(0,MIN(D39,$E$6)-MAX(C39,$D$6))*$G$6+MAX(0,MIN(D39,$E$7)-MAX(C39,$D$7))*$G$7+MAX(0,MIN(D39,$E$8)-MAX(C39,$D$8))*$G$8)/(D39-C39),0))</f>
        <v/>
      </c>
      <c r="F39" s="11" t="str">
        <f aca="false">IF(A39="","",$B$9*E39)</f>
        <v/>
      </c>
      <c r="G39" s="11" t="str">
        <f aca="false">IF(A39="","",F39*(D39-C39)*$B$6)</f>
        <v/>
      </c>
      <c r="H39" s="11" t="str">
        <f aca="false">IF(A39="","",G39*B39)</f>
        <v/>
      </c>
    </row>
    <row r="40" customFormat="false" ht="15" hidden="false" customHeight="false" outlineLevel="0" collapsed="false">
      <c r="A40" s="7" t="str">
        <f aca="false">IF(28&lt;=$B$10,28,"")</f>
        <v/>
      </c>
      <c r="B40" s="11" t="str">
        <f aca="false">IF(A40="","",IF(A40=$B$10,$B$4,A40*$B$5))</f>
        <v/>
      </c>
      <c r="C40" s="11" t="str">
        <f aca="false">IF(A40="","",MAX(B40-$B$5/2,0))</f>
        <v/>
      </c>
      <c r="D40" s="11" t="str">
        <f aca="false">IF(A40="","",IF(A40=$B$10,$B$4,B40+$B$5/2))</f>
        <v/>
      </c>
      <c r="E40" s="11" t="str">
        <f aca="false">IF(A40="","",IF(D40&gt;C40,(MAX(0,MIN(D40,$E$5)-MAX(C40,$D$5))*$G$5+MAX(0,MIN(D40,$E$6)-MAX(C40,$D$6))*$G$6+MAX(0,MIN(D40,$E$7)-MAX(C40,$D$7))*$G$7+MAX(0,MIN(D40,$E$8)-MAX(C40,$D$8))*$G$8)/(D40-C40),0))</f>
        <v/>
      </c>
      <c r="F40" s="11" t="str">
        <f aca="false">IF(A40="","",$B$9*E40)</f>
        <v/>
      </c>
      <c r="G40" s="11" t="str">
        <f aca="false">IF(A40="","",F40*(D40-C40)*$B$6)</f>
        <v/>
      </c>
      <c r="H40" s="11" t="str">
        <f aca="false">IF(A40="","",G40*B40)</f>
        <v/>
      </c>
    </row>
    <row r="41" customFormat="false" ht="15" hidden="false" customHeight="false" outlineLevel="0" collapsed="false">
      <c r="A41" s="7" t="str">
        <f aca="false">IF(29&lt;=$B$10,29,"")</f>
        <v/>
      </c>
      <c r="B41" s="11" t="str">
        <f aca="false">IF(A41="","",IF(A41=$B$10,$B$4,A41*$B$5))</f>
        <v/>
      </c>
      <c r="C41" s="11" t="str">
        <f aca="false">IF(A41="","",MAX(B41-$B$5/2,0))</f>
        <v/>
      </c>
      <c r="D41" s="11" t="str">
        <f aca="false">IF(A41="","",IF(A41=$B$10,$B$4,B41+$B$5/2))</f>
        <v/>
      </c>
      <c r="E41" s="11" t="str">
        <f aca="false">IF(A41="","",IF(D41&gt;C41,(MAX(0,MIN(D41,$E$5)-MAX(C41,$D$5))*$G$5+MAX(0,MIN(D41,$E$6)-MAX(C41,$D$6))*$G$6+MAX(0,MIN(D41,$E$7)-MAX(C41,$D$7))*$G$7+MAX(0,MIN(D41,$E$8)-MAX(C41,$D$8))*$G$8)/(D41-C41),0))</f>
        <v/>
      </c>
      <c r="F41" s="11" t="str">
        <f aca="false">IF(A41="","",$B$9*E41)</f>
        <v/>
      </c>
      <c r="G41" s="11" t="str">
        <f aca="false">IF(A41="","",F41*(D41-C41)*$B$6)</f>
        <v/>
      </c>
      <c r="H41" s="11" t="str">
        <f aca="false">IF(A41="","",G41*B41)</f>
        <v/>
      </c>
    </row>
    <row r="42" customFormat="false" ht="15" hidden="false" customHeight="false" outlineLevel="0" collapsed="false">
      <c r="A42" s="7" t="str">
        <f aca="false">IF(30&lt;=$B$10,30,"")</f>
        <v/>
      </c>
      <c r="B42" s="11" t="str">
        <f aca="false">IF(A42="","",IF(A42=$B$10,$B$4,A42*$B$5))</f>
        <v/>
      </c>
      <c r="C42" s="11" t="str">
        <f aca="false">IF(A42="","",MAX(B42-$B$5/2,0))</f>
        <v/>
      </c>
      <c r="D42" s="11" t="str">
        <f aca="false">IF(A42="","",IF(A42=$B$10,$B$4,B42+$B$5/2))</f>
        <v/>
      </c>
      <c r="E42" s="11" t="str">
        <f aca="false">IF(A42="","",IF(D42&gt;C42,(MAX(0,MIN(D42,$E$5)-MAX(C42,$D$5))*$G$5+MAX(0,MIN(D42,$E$6)-MAX(C42,$D$6))*$G$6+MAX(0,MIN(D42,$E$7)-MAX(C42,$D$7))*$G$7+MAX(0,MIN(D42,$E$8)-MAX(C42,$D$8))*$G$8)/(D42-C42),0))</f>
        <v/>
      </c>
      <c r="F42" s="11" t="str">
        <f aca="false">IF(A42="","",$B$9*E42)</f>
        <v/>
      </c>
      <c r="G42" s="11" t="str">
        <f aca="false">IF(A42="","",F42*(D42-C42)*$B$6)</f>
        <v/>
      </c>
      <c r="H42" s="11" t="str">
        <f aca="false">IF(A42="","",G42*B42)</f>
        <v/>
      </c>
    </row>
    <row r="43" customFormat="false" ht="15" hidden="false" customHeight="false" outlineLevel="0" collapsed="false">
      <c r="A43" s="7" t="str">
        <f aca="false">IF(31&lt;=$B$10,31,"")</f>
        <v/>
      </c>
      <c r="B43" s="11" t="str">
        <f aca="false">IF(A43="","",IF(A43=$B$10,$B$4,A43*$B$5))</f>
        <v/>
      </c>
      <c r="C43" s="11" t="str">
        <f aca="false">IF(A43="","",MAX(B43-$B$5/2,0))</f>
        <v/>
      </c>
      <c r="D43" s="11" t="str">
        <f aca="false">IF(A43="","",IF(A43=$B$10,$B$4,B43+$B$5/2))</f>
        <v/>
      </c>
      <c r="E43" s="11" t="str">
        <f aca="false">IF(A43="","",IF(D43&gt;C43,(MAX(0,MIN(D43,$E$5)-MAX(C43,$D$5))*$G$5+MAX(0,MIN(D43,$E$6)-MAX(C43,$D$6))*$G$6+MAX(0,MIN(D43,$E$7)-MAX(C43,$D$7))*$G$7+MAX(0,MIN(D43,$E$8)-MAX(C43,$D$8))*$G$8)/(D43-C43),0))</f>
        <v/>
      </c>
      <c r="F43" s="11" t="str">
        <f aca="false">IF(A43="","",$B$9*E43)</f>
        <v/>
      </c>
      <c r="G43" s="11" t="str">
        <f aca="false">IF(A43="","",F43*(D43-C43)*$B$6)</f>
        <v/>
      </c>
      <c r="H43" s="11" t="str">
        <f aca="false">IF(A43="","",G43*B43)</f>
        <v/>
      </c>
    </row>
    <row r="44" customFormat="false" ht="15" hidden="false" customHeight="false" outlineLevel="0" collapsed="false">
      <c r="A44" s="7" t="str">
        <f aca="false">IF(32&lt;=$B$10,32,"")</f>
        <v/>
      </c>
      <c r="B44" s="11" t="str">
        <f aca="false">IF(A44="","",IF(A44=$B$10,$B$4,A44*$B$5))</f>
        <v/>
      </c>
      <c r="C44" s="11" t="str">
        <f aca="false">IF(A44="","",MAX(B44-$B$5/2,0))</f>
        <v/>
      </c>
      <c r="D44" s="11" t="str">
        <f aca="false">IF(A44="","",IF(A44=$B$10,$B$4,B44+$B$5/2))</f>
        <v/>
      </c>
      <c r="E44" s="11" t="str">
        <f aca="false">IF(A44="","",IF(D44&gt;C44,(MAX(0,MIN(D44,$E$5)-MAX(C44,$D$5))*$G$5+MAX(0,MIN(D44,$E$6)-MAX(C44,$D$6))*$G$6+MAX(0,MIN(D44,$E$7)-MAX(C44,$D$7))*$G$7+MAX(0,MIN(D44,$E$8)-MAX(C44,$D$8))*$G$8)/(D44-C44),0))</f>
        <v/>
      </c>
      <c r="F44" s="11" t="str">
        <f aca="false">IF(A44="","",$B$9*E44)</f>
        <v/>
      </c>
      <c r="G44" s="11" t="str">
        <f aca="false">IF(A44="","",F44*(D44-C44)*$B$6)</f>
        <v/>
      </c>
      <c r="H44" s="11" t="str">
        <f aca="false">IF(A44="","",G44*B44)</f>
        <v/>
      </c>
    </row>
    <row r="45" customFormat="false" ht="15" hidden="false" customHeight="false" outlineLevel="0" collapsed="false">
      <c r="A45" s="7" t="str">
        <f aca="false">IF(33&lt;=$B$10,33,"")</f>
        <v/>
      </c>
      <c r="B45" s="11" t="str">
        <f aca="false">IF(A45="","",IF(A45=$B$10,$B$4,A45*$B$5))</f>
        <v/>
      </c>
      <c r="C45" s="11" t="str">
        <f aca="false">IF(A45="","",MAX(B45-$B$5/2,0))</f>
        <v/>
      </c>
      <c r="D45" s="11" t="str">
        <f aca="false">IF(A45="","",IF(A45=$B$10,$B$4,B45+$B$5/2))</f>
        <v/>
      </c>
      <c r="E45" s="11" t="str">
        <f aca="false">IF(A45="","",IF(D45&gt;C45,(MAX(0,MIN(D45,$E$5)-MAX(C45,$D$5))*$G$5+MAX(0,MIN(D45,$E$6)-MAX(C45,$D$6))*$G$6+MAX(0,MIN(D45,$E$7)-MAX(C45,$D$7))*$G$7+MAX(0,MIN(D45,$E$8)-MAX(C45,$D$8))*$G$8)/(D45-C45),0))</f>
        <v/>
      </c>
      <c r="F45" s="11" t="str">
        <f aca="false">IF(A45="","",$B$9*E45)</f>
        <v/>
      </c>
      <c r="G45" s="11" t="str">
        <f aca="false">IF(A45="","",F45*(D45-C45)*$B$6)</f>
        <v/>
      </c>
      <c r="H45" s="11" t="str">
        <f aca="false">IF(A45="","",G45*B45)</f>
        <v/>
      </c>
    </row>
    <row r="46" customFormat="false" ht="15" hidden="false" customHeight="false" outlineLevel="0" collapsed="false">
      <c r="A46" s="7" t="str">
        <f aca="false">IF(34&lt;=$B$10,34,"")</f>
        <v/>
      </c>
      <c r="B46" s="11" t="str">
        <f aca="false">IF(A46="","",IF(A46=$B$10,$B$4,A46*$B$5))</f>
        <v/>
      </c>
      <c r="C46" s="11" t="str">
        <f aca="false">IF(A46="","",MAX(B46-$B$5/2,0))</f>
        <v/>
      </c>
      <c r="D46" s="11" t="str">
        <f aca="false">IF(A46="","",IF(A46=$B$10,$B$4,B46+$B$5/2))</f>
        <v/>
      </c>
      <c r="E46" s="11" t="str">
        <f aca="false">IF(A46="","",IF(D46&gt;C46,(MAX(0,MIN(D46,$E$5)-MAX(C46,$D$5))*$G$5+MAX(0,MIN(D46,$E$6)-MAX(C46,$D$6))*$G$6+MAX(0,MIN(D46,$E$7)-MAX(C46,$D$7))*$G$7+MAX(0,MIN(D46,$E$8)-MAX(C46,$D$8))*$G$8)/(D46-C46),0))</f>
        <v/>
      </c>
      <c r="F46" s="11" t="str">
        <f aca="false">IF(A46="","",$B$9*E46)</f>
        <v/>
      </c>
      <c r="G46" s="11" t="str">
        <f aca="false">IF(A46="","",F46*(D46-C46)*$B$6)</f>
        <v/>
      </c>
      <c r="H46" s="11" t="str">
        <f aca="false">IF(A46="","",G46*B46)</f>
        <v/>
      </c>
    </row>
    <row r="47" customFormat="false" ht="15" hidden="false" customHeight="false" outlineLevel="0" collapsed="false">
      <c r="A47" s="7" t="str">
        <f aca="false">IF(35&lt;=$B$10,35,"")</f>
        <v/>
      </c>
      <c r="B47" s="11" t="str">
        <f aca="false">IF(A47="","",IF(A47=$B$10,$B$4,A47*$B$5))</f>
        <v/>
      </c>
      <c r="C47" s="11" t="str">
        <f aca="false">IF(A47="","",MAX(B47-$B$5/2,0))</f>
        <v/>
      </c>
      <c r="D47" s="11" t="str">
        <f aca="false">IF(A47="","",IF(A47=$B$10,$B$4,B47+$B$5/2))</f>
        <v/>
      </c>
      <c r="E47" s="11" t="str">
        <f aca="false">IF(A47="","",IF(D47&gt;C47,(MAX(0,MIN(D47,$E$5)-MAX(C47,$D$5))*$G$5+MAX(0,MIN(D47,$E$6)-MAX(C47,$D$6))*$G$6+MAX(0,MIN(D47,$E$7)-MAX(C47,$D$7))*$G$7+MAX(0,MIN(D47,$E$8)-MAX(C47,$D$8))*$G$8)/(D47-C47),0))</f>
        <v/>
      </c>
      <c r="F47" s="11" t="str">
        <f aca="false">IF(A47="","",$B$9*E47)</f>
        <v/>
      </c>
      <c r="G47" s="11" t="str">
        <f aca="false">IF(A47="","",F47*(D47-C47)*$B$6)</f>
        <v/>
      </c>
      <c r="H47" s="11" t="str">
        <f aca="false">IF(A47="","",G47*B47)</f>
        <v/>
      </c>
    </row>
    <row r="48" customFormat="false" ht="15" hidden="false" customHeight="false" outlineLevel="0" collapsed="false">
      <c r="A48" s="7" t="str">
        <f aca="false">IF(36&lt;=$B$10,36,"")</f>
        <v/>
      </c>
      <c r="B48" s="11" t="str">
        <f aca="false">IF(A48="","",IF(A48=$B$10,$B$4,A48*$B$5))</f>
        <v/>
      </c>
      <c r="C48" s="11" t="str">
        <f aca="false">IF(A48="","",MAX(B48-$B$5/2,0))</f>
        <v/>
      </c>
      <c r="D48" s="11" t="str">
        <f aca="false">IF(A48="","",IF(A48=$B$10,$B$4,B48+$B$5/2))</f>
        <v/>
      </c>
      <c r="E48" s="11" t="str">
        <f aca="false">IF(A48="","",IF(D48&gt;C48,(MAX(0,MIN(D48,$E$5)-MAX(C48,$D$5))*$G$5+MAX(0,MIN(D48,$E$6)-MAX(C48,$D$6))*$G$6+MAX(0,MIN(D48,$E$7)-MAX(C48,$D$7))*$G$7+MAX(0,MIN(D48,$E$8)-MAX(C48,$D$8))*$G$8)/(D48-C48),0))</f>
        <v/>
      </c>
      <c r="F48" s="11" t="str">
        <f aca="false">IF(A48="","",$B$9*E48)</f>
        <v/>
      </c>
      <c r="G48" s="11" t="str">
        <f aca="false">IF(A48="","",F48*(D48-C48)*$B$6)</f>
        <v/>
      </c>
      <c r="H48" s="11" t="str">
        <f aca="false">IF(A48="","",G48*B48)</f>
        <v/>
      </c>
    </row>
    <row r="49" customFormat="false" ht="15" hidden="false" customHeight="false" outlineLevel="0" collapsed="false">
      <c r="A49" s="7" t="str">
        <f aca="false">IF(37&lt;=$B$10,37,"")</f>
        <v/>
      </c>
      <c r="B49" s="11" t="str">
        <f aca="false">IF(A49="","",IF(A49=$B$10,$B$4,A49*$B$5))</f>
        <v/>
      </c>
      <c r="C49" s="11" t="str">
        <f aca="false">IF(A49="","",MAX(B49-$B$5/2,0))</f>
        <v/>
      </c>
      <c r="D49" s="11" t="str">
        <f aca="false">IF(A49="","",IF(A49=$B$10,$B$4,B49+$B$5/2))</f>
        <v/>
      </c>
      <c r="E49" s="11" t="str">
        <f aca="false">IF(A49="","",IF(D49&gt;C49,(MAX(0,MIN(D49,$E$5)-MAX(C49,$D$5))*$G$5+MAX(0,MIN(D49,$E$6)-MAX(C49,$D$6))*$G$6+MAX(0,MIN(D49,$E$7)-MAX(C49,$D$7))*$G$7+MAX(0,MIN(D49,$E$8)-MAX(C49,$D$8))*$G$8)/(D49-C49),0))</f>
        <v/>
      </c>
      <c r="F49" s="11" t="str">
        <f aca="false">IF(A49="","",$B$9*E49)</f>
        <v/>
      </c>
      <c r="G49" s="11" t="str">
        <f aca="false">IF(A49="","",F49*(D49-C49)*$B$6)</f>
        <v/>
      </c>
      <c r="H49" s="11" t="str">
        <f aca="false">IF(A49="","",G49*B49)</f>
        <v/>
      </c>
    </row>
    <row r="50" customFormat="false" ht="15" hidden="false" customHeight="false" outlineLevel="0" collapsed="false">
      <c r="A50" s="7" t="str">
        <f aca="false">IF(38&lt;=$B$10,38,"")</f>
        <v/>
      </c>
      <c r="B50" s="11" t="str">
        <f aca="false">IF(A50="","",IF(A50=$B$10,$B$4,A50*$B$5))</f>
        <v/>
      </c>
      <c r="C50" s="11" t="str">
        <f aca="false">IF(A50="","",MAX(B50-$B$5/2,0))</f>
        <v/>
      </c>
      <c r="D50" s="11" t="str">
        <f aca="false">IF(A50="","",IF(A50=$B$10,$B$4,B50+$B$5/2))</f>
        <v/>
      </c>
      <c r="E50" s="11" t="str">
        <f aca="false">IF(A50="","",IF(D50&gt;C50,(MAX(0,MIN(D50,$E$5)-MAX(C50,$D$5))*$G$5+MAX(0,MIN(D50,$E$6)-MAX(C50,$D$6))*$G$6+MAX(0,MIN(D50,$E$7)-MAX(C50,$D$7))*$G$7+MAX(0,MIN(D50,$E$8)-MAX(C50,$D$8))*$G$8)/(D50-C50),0))</f>
        <v/>
      </c>
      <c r="F50" s="11" t="str">
        <f aca="false">IF(A50="","",$B$9*E50)</f>
        <v/>
      </c>
      <c r="G50" s="11" t="str">
        <f aca="false">IF(A50="","",F50*(D50-C50)*$B$6)</f>
        <v/>
      </c>
      <c r="H50" s="11" t="str">
        <f aca="false">IF(A50="","",G50*B50)</f>
        <v/>
      </c>
    </row>
    <row r="51" customFormat="false" ht="15" hidden="false" customHeight="false" outlineLevel="0" collapsed="false">
      <c r="A51" s="7" t="str">
        <f aca="false">IF(39&lt;=$B$10,39,"")</f>
        <v/>
      </c>
      <c r="B51" s="11" t="str">
        <f aca="false">IF(A51="","",IF(A51=$B$10,$B$4,A51*$B$5))</f>
        <v/>
      </c>
      <c r="C51" s="11" t="str">
        <f aca="false">IF(A51="","",MAX(B51-$B$5/2,0))</f>
        <v/>
      </c>
      <c r="D51" s="11" t="str">
        <f aca="false">IF(A51="","",IF(A51=$B$10,$B$4,B51+$B$5/2))</f>
        <v/>
      </c>
      <c r="E51" s="11" t="str">
        <f aca="false">IF(A51="","",IF(D51&gt;C51,(MAX(0,MIN(D51,$E$5)-MAX(C51,$D$5))*$G$5+MAX(0,MIN(D51,$E$6)-MAX(C51,$D$6))*$G$6+MAX(0,MIN(D51,$E$7)-MAX(C51,$D$7))*$G$7+MAX(0,MIN(D51,$E$8)-MAX(C51,$D$8))*$G$8)/(D51-C51),0))</f>
        <v/>
      </c>
      <c r="F51" s="11" t="str">
        <f aca="false">IF(A51="","",$B$9*E51)</f>
        <v/>
      </c>
      <c r="G51" s="11" t="str">
        <f aca="false">IF(A51="","",F51*(D51-C51)*$B$6)</f>
        <v/>
      </c>
      <c r="H51" s="11" t="str">
        <f aca="false">IF(A51="","",G51*B51)</f>
        <v/>
      </c>
    </row>
    <row r="52" customFormat="false" ht="15" hidden="false" customHeight="false" outlineLevel="0" collapsed="false">
      <c r="A52" s="7" t="str">
        <f aca="false">IF(40&lt;=$B$10,40,"")</f>
        <v/>
      </c>
      <c r="B52" s="11" t="str">
        <f aca="false">IF(A52="","",IF(A52=$B$10,$B$4,A52*$B$5))</f>
        <v/>
      </c>
      <c r="C52" s="11" t="str">
        <f aca="false">IF(A52="","",MAX(B52-$B$5/2,0))</f>
        <v/>
      </c>
      <c r="D52" s="11" t="str">
        <f aca="false">IF(A52="","",IF(A52=$B$10,$B$4,B52+$B$5/2))</f>
        <v/>
      </c>
      <c r="E52" s="11" t="str">
        <f aca="false">IF(A52="","",IF(D52&gt;C52,(MAX(0,MIN(D52,$E$5)-MAX(C52,$D$5))*$G$5+MAX(0,MIN(D52,$E$6)-MAX(C52,$D$6))*$G$6+MAX(0,MIN(D52,$E$7)-MAX(C52,$D$7))*$G$7+MAX(0,MIN(D52,$E$8)-MAX(C52,$D$8))*$G$8)/(D52-C52),0))</f>
        <v/>
      </c>
      <c r="F52" s="11" t="str">
        <f aca="false">IF(A52="","",$B$9*E52)</f>
        <v/>
      </c>
      <c r="G52" s="11" t="str">
        <f aca="false">IF(A52="","",F52*(D52-C52)*$B$6)</f>
        <v/>
      </c>
      <c r="H52" s="11" t="str">
        <f aca="false">IF(A52="","",G52*B52)</f>
        <v/>
      </c>
    </row>
    <row r="53" customFormat="false" ht="15" hidden="false" customHeight="false" outlineLevel="0" collapsed="false">
      <c r="A53" s="7" t="str">
        <f aca="false">IF(41&lt;=$B$10,41,"")</f>
        <v/>
      </c>
      <c r="B53" s="11" t="str">
        <f aca="false">IF(A53="","",IF(A53=$B$10,$B$4,A53*$B$5))</f>
        <v/>
      </c>
      <c r="C53" s="11" t="str">
        <f aca="false">IF(A53="","",MAX(B53-$B$5/2,0))</f>
        <v/>
      </c>
      <c r="D53" s="11" t="str">
        <f aca="false">IF(A53="","",IF(A53=$B$10,$B$4,B53+$B$5/2))</f>
        <v/>
      </c>
      <c r="E53" s="11" t="str">
        <f aca="false">IF(A53="","",IF(D53&gt;C53,(MAX(0,MIN(D53,$E$5)-MAX(C53,$D$5))*$G$5+MAX(0,MIN(D53,$E$6)-MAX(C53,$D$6))*$G$6+MAX(0,MIN(D53,$E$7)-MAX(C53,$D$7))*$G$7+MAX(0,MIN(D53,$E$8)-MAX(C53,$D$8))*$G$8)/(D53-C53),0))</f>
        <v/>
      </c>
      <c r="F53" s="11" t="str">
        <f aca="false">IF(A53="","",$B$9*E53)</f>
        <v/>
      </c>
      <c r="G53" s="11" t="str">
        <f aca="false">IF(A53="","",F53*(D53-C53)*$B$6)</f>
        <v/>
      </c>
      <c r="H53" s="11" t="str">
        <f aca="false">IF(A53="","",G53*B53)</f>
        <v/>
      </c>
    </row>
    <row r="54" customFormat="false" ht="15" hidden="false" customHeight="false" outlineLevel="0" collapsed="false">
      <c r="A54" s="7" t="str">
        <f aca="false">IF(42&lt;=$B$10,42,"")</f>
        <v/>
      </c>
      <c r="B54" s="11" t="str">
        <f aca="false">IF(A54="","",IF(A54=$B$10,$B$4,A54*$B$5))</f>
        <v/>
      </c>
      <c r="C54" s="11" t="str">
        <f aca="false">IF(A54="","",MAX(B54-$B$5/2,0))</f>
        <v/>
      </c>
      <c r="D54" s="11" t="str">
        <f aca="false">IF(A54="","",IF(A54=$B$10,$B$4,B54+$B$5/2))</f>
        <v/>
      </c>
      <c r="E54" s="11" t="str">
        <f aca="false">IF(A54="","",IF(D54&gt;C54,(MAX(0,MIN(D54,$E$5)-MAX(C54,$D$5))*$G$5+MAX(0,MIN(D54,$E$6)-MAX(C54,$D$6))*$G$6+MAX(0,MIN(D54,$E$7)-MAX(C54,$D$7))*$G$7+MAX(0,MIN(D54,$E$8)-MAX(C54,$D$8))*$G$8)/(D54-C54),0))</f>
        <v/>
      </c>
      <c r="F54" s="11" t="str">
        <f aca="false">IF(A54="","",$B$9*E54)</f>
        <v/>
      </c>
      <c r="G54" s="11" t="str">
        <f aca="false">IF(A54="","",F54*(D54-C54)*$B$6)</f>
        <v/>
      </c>
      <c r="H54" s="11" t="str">
        <f aca="false">IF(A54="","",G54*B54)</f>
        <v/>
      </c>
    </row>
    <row r="55" customFormat="false" ht="15" hidden="false" customHeight="false" outlineLevel="0" collapsed="false">
      <c r="A55" s="7" t="str">
        <f aca="false">IF(43&lt;=$B$10,43,"")</f>
        <v/>
      </c>
      <c r="B55" s="11" t="str">
        <f aca="false">IF(A55="","",IF(A55=$B$10,$B$4,A55*$B$5))</f>
        <v/>
      </c>
      <c r="C55" s="11" t="str">
        <f aca="false">IF(A55="","",MAX(B55-$B$5/2,0))</f>
        <v/>
      </c>
      <c r="D55" s="11" t="str">
        <f aca="false">IF(A55="","",IF(A55=$B$10,$B$4,B55+$B$5/2))</f>
        <v/>
      </c>
      <c r="E55" s="11" t="str">
        <f aca="false">IF(A55="","",IF(D55&gt;C55,(MAX(0,MIN(D55,$E$5)-MAX(C55,$D$5))*$G$5+MAX(0,MIN(D55,$E$6)-MAX(C55,$D$6))*$G$6+MAX(0,MIN(D55,$E$7)-MAX(C55,$D$7))*$G$7+MAX(0,MIN(D55,$E$8)-MAX(C55,$D$8))*$G$8)/(D55-C55),0))</f>
        <v/>
      </c>
      <c r="F55" s="11" t="str">
        <f aca="false">IF(A55="","",$B$9*E55)</f>
        <v/>
      </c>
      <c r="G55" s="11" t="str">
        <f aca="false">IF(A55="","",F55*(D55-C55)*$B$6)</f>
        <v/>
      </c>
      <c r="H55" s="11" t="str">
        <f aca="false">IF(A55="","",G55*B55)</f>
        <v/>
      </c>
    </row>
    <row r="56" customFormat="false" ht="15" hidden="false" customHeight="false" outlineLevel="0" collapsed="false">
      <c r="A56" s="7" t="str">
        <f aca="false">IF(44&lt;=$B$10,44,"")</f>
        <v/>
      </c>
      <c r="B56" s="11" t="str">
        <f aca="false">IF(A56="","",IF(A56=$B$10,$B$4,A56*$B$5))</f>
        <v/>
      </c>
      <c r="C56" s="11" t="str">
        <f aca="false">IF(A56="","",MAX(B56-$B$5/2,0))</f>
        <v/>
      </c>
      <c r="D56" s="11" t="str">
        <f aca="false">IF(A56="","",IF(A56=$B$10,$B$4,B56+$B$5/2))</f>
        <v/>
      </c>
      <c r="E56" s="11" t="str">
        <f aca="false">IF(A56="","",IF(D56&gt;C56,(MAX(0,MIN(D56,$E$5)-MAX(C56,$D$5))*$G$5+MAX(0,MIN(D56,$E$6)-MAX(C56,$D$6))*$G$6+MAX(0,MIN(D56,$E$7)-MAX(C56,$D$7))*$G$7+MAX(0,MIN(D56,$E$8)-MAX(C56,$D$8))*$G$8)/(D56-C56),0))</f>
        <v/>
      </c>
      <c r="F56" s="11" t="str">
        <f aca="false">IF(A56="","",$B$9*E56)</f>
        <v/>
      </c>
      <c r="G56" s="11" t="str">
        <f aca="false">IF(A56="","",F56*(D56-C56)*$B$6)</f>
        <v/>
      </c>
      <c r="H56" s="11" t="str">
        <f aca="false">IF(A56="","",G56*B56)</f>
        <v/>
      </c>
    </row>
    <row r="57" customFormat="false" ht="15" hidden="false" customHeight="false" outlineLevel="0" collapsed="false">
      <c r="A57" s="7" t="str">
        <f aca="false">IF(45&lt;=$B$10,45,"")</f>
        <v/>
      </c>
      <c r="B57" s="11" t="str">
        <f aca="false">IF(A57="","",IF(A57=$B$10,$B$4,A57*$B$5))</f>
        <v/>
      </c>
      <c r="C57" s="11" t="str">
        <f aca="false">IF(A57="","",MAX(B57-$B$5/2,0))</f>
        <v/>
      </c>
      <c r="D57" s="11" t="str">
        <f aca="false">IF(A57="","",IF(A57=$B$10,$B$4,B57+$B$5/2))</f>
        <v/>
      </c>
      <c r="E57" s="11" t="str">
        <f aca="false">IF(A57="","",IF(D57&gt;C57,(MAX(0,MIN(D57,$E$5)-MAX(C57,$D$5))*$G$5+MAX(0,MIN(D57,$E$6)-MAX(C57,$D$6))*$G$6+MAX(0,MIN(D57,$E$7)-MAX(C57,$D$7))*$G$7+MAX(0,MIN(D57,$E$8)-MAX(C57,$D$8))*$G$8)/(D57-C57),0))</f>
        <v/>
      </c>
      <c r="F57" s="11" t="str">
        <f aca="false">IF(A57="","",$B$9*E57)</f>
        <v/>
      </c>
      <c r="G57" s="11" t="str">
        <f aca="false">IF(A57="","",F57*(D57-C57)*$B$6)</f>
        <v/>
      </c>
      <c r="H57" s="11" t="str">
        <f aca="false">IF(A57="","",G57*B57)</f>
        <v/>
      </c>
    </row>
    <row r="58" customFormat="false" ht="15" hidden="false" customHeight="false" outlineLevel="0" collapsed="false">
      <c r="A58" s="7" t="str">
        <f aca="false">IF(46&lt;=$B$10,46,"")</f>
        <v/>
      </c>
      <c r="B58" s="11" t="str">
        <f aca="false">IF(A58="","",IF(A58=$B$10,$B$4,A58*$B$5))</f>
        <v/>
      </c>
      <c r="C58" s="11" t="str">
        <f aca="false">IF(A58="","",MAX(B58-$B$5/2,0))</f>
        <v/>
      </c>
      <c r="D58" s="11" t="str">
        <f aca="false">IF(A58="","",IF(A58=$B$10,$B$4,B58+$B$5/2))</f>
        <v/>
      </c>
      <c r="E58" s="11" t="str">
        <f aca="false">IF(A58="","",IF(D58&gt;C58,(MAX(0,MIN(D58,$E$5)-MAX(C58,$D$5))*$G$5+MAX(0,MIN(D58,$E$6)-MAX(C58,$D$6))*$G$6+MAX(0,MIN(D58,$E$7)-MAX(C58,$D$7))*$G$7+MAX(0,MIN(D58,$E$8)-MAX(C58,$D$8))*$G$8)/(D58-C58),0))</f>
        <v/>
      </c>
      <c r="F58" s="11" t="str">
        <f aca="false">IF(A58="","",$B$9*E58)</f>
        <v/>
      </c>
      <c r="G58" s="11" t="str">
        <f aca="false">IF(A58="","",F58*(D58-C58)*$B$6)</f>
        <v/>
      </c>
      <c r="H58" s="11" t="str">
        <f aca="false">IF(A58="","",G58*B58)</f>
        <v/>
      </c>
    </row>
    <row r="59" customFormat="false" ht="15" hidden="false" customHeight="false" outlineLevel="0" collapsed="false">
      <c r="A59" s="7" t="str">
        <f aca="false">IF(47&lt;=$B$10,47,"")</f>
        <v/>
      </c>
      <c r="B59" s="11" t="str">
        <f aca="false">IF(A59="","",IF(A59=$B$10,$B$4,A59*$B$5))</f>
        <v/>
      </c>
      <c r="C59" s="11" t="str">
        <f aca="false">IF(A59="","",MAX(B59-$B$5/2,0))</f>
        <v/>
      </c>
      <c r="D59" s="11" t="str">
        <f aca="false">IF(A59="","",IF(A59=$B$10,$B$4,B59+$B$5/2))</f>
        <v/>
      </c>
      <c r="E59" s="11" t="str">
        <f aca="false">IF(A59="","",IF(D59&gt;C59,(MAX(0,MIN(D59,$E$5)-MAX(C59,$D$5))*$G$5+MAX(0,MIN(D59,$E$6)-MAX(C59,$D$6))*$G$6+MAX(0,MIN(D59,$E$7)-MAX(C59,$D$7))*$G$7+MAX(0,MIN(D59,$E$8)-MAX(C59,$D$8))*$G$8)/(D59-C59),0))</f>
        <v/>
      </c>
      <c r="F59" s="11" t="str">
        <f aca="false">IF(A59="","",$B$9*E59)</f>
        <v/>
      </c>
      <c r="G59" s="11" t="str">
        <f aca="false">IF(A59="","",F59*(D59-C59)*$B$6)</f>
        <v/>
      </c>
      <c r="H59" s="11" t="str">
        <f aca="false">IF(A59="","",G59*B59)</f>
        <v/>
      </c>
    </row>
    <row r="60" customFormat="false" ht="15" hidden="false" customHeight="false" outlineLevel="0" collapsed="false">
      <c r="A60" s="7" t="str">
        <f aca="false">IF(48&lt;=$B$10,48,"")</f>
        <v/>
      </c>
      <c r="B60" s="11" t="str">
        <f aca="false">IF(A60="","",IF(A60=$B$10,$B$4,A60*$B$5))</f>
        <v/>
      </c>
      <c r="C60" s="11" t="str">
        <f aca="false">IF(A60="","",MAX(B60-$B$5/2,0))</f>
        <v/>
      </c>
      <c r="D60" s="11" t="str">
        <f aca="false">IF(A60="","",IF(A60=$B$10,$B$4,B60+$B$5/2))</f>
        <v/>
      </c>
      <c r="E60" s="11" t="str">
        <f aca="false">IF(A60="","",IF(D60&gt;C60,(MAX(0,MIN(D60,$E$5)-MAX(C60,$D$5))*$G$5+MAX(0,MIN(D60,$E$6)-MAX(C60,$D$6))*$G$6+MAX(0,MIN(D60,$E$7)-MAX(C60,$D$7))*$G$7+MAX(0,MIN(D60,$E$8)-MAX(C60,$D$8))*$G$8)/(D60-C60),0))</f>
        <v/>
      </c>
      <c r="F60" s="11" t="str">
        <f aca="false">IF(A60="","",$B$9*E60)</f>
        <v/>
      </c>
      <c r="G60" s="11" t="str">
        <f aca="false">IF(A60="","",F60*(D60-C60)*$B$6)</f>
        <v/>
      </c>
      <c r="H60" s="11" t="str">
        <f aca="false">IF(A60="","",G60*B60)</f>
        <v/>
      </c>
    </row>
    <row r="61" customFormat="false" ht="15" hidden="false" customHeight="false" outlineLevel="0" collapsed="false">
      <c r="A61" s="7" t="str">
        <f aca="false">IF(49&lt;=$B$10,49,"")</f>
        <v/>
      </c>
      <c r="B61" s="11" t="str">
        <f aca="false">IF(A61="","",IF(A61=$B$10,$B$4,A61*$B$5))</f>
        <v/>
      </c>
      <c r="C61" s="11" t="str">
        <f aca="false">IF(A61="","",MAX(B61-$B$5/2,0))</f>
        <v/>
      </c>
      <c r="D61" s="11" t="str">
        <f aca="false">IF(A61="","",IF(A61=$B$10,$B$4,B61+$B$5/2))</f>
        <v/>
      </c>
      <c r="E61" s="11" t="str">
        <f aca="false">IF(A61="","",IF(D61&gt;C61,(MAX(0,MIN(D61,$E$5)-MAX(C61,$D$5))*$G$5+MAX(0,MIN(D61,$E$6)-MAX(C61,$D$6))*$G$6+MAX(0,MIN(D61,$E$7)-MAX(C61,$D$7))*$G$7+MAX(0,MIN(D61,$E$8)-MAX(C61,$D$8))*$G$8)/(D61-C61),0))</f>
        <v/>
      </c>
      <c r="F61" s="11" t="str">
        <f aca="false">IF(A61="","",$B$9*E61)</f>
        <v/>
      </c>
      <c r="G61" s="11" t="str">
        <f aca="false">IF(A61="","",F61*(D61-C61)*$B$6)</f>
        <v/>
      </c>
      <c r="H61" s="11" t="str">
        <f aca="false">IF(A61="","",G61*B61)</f>
        <v/>
      </c>
    </row>
    <row r="62" customFormat="false" ht="15" hidden="false" customHeight="false" outlineLevel="0" collapsed="false">
      <c r="A62" s="7" t="str">
        <f aca="false">IF(50&lt;=$B$10,50,"")</f>
        <v/>
      </c>
      <c r="B62" s="11" t="str">
        <f aca="false">IF(A62="","",IF(A62=$B$10,$B$4,A62*$B$5))</f>
        <v/>
      </c>
      <c r="C62" s="11" t="str">
        <f aca="false">IF(A62="","",MAX(B62-$B$5/2,0))</f>
        <v/>
      </c>
      <c r="D62" s="11" t="str">
        <f aca="false">IF(A62="","",IF(A62=$B$10,$B$4,B62+$B$5/2))</f>
        <v/>
      </c>
      <c r="E62" s="11" t="str">
        <f aca="false">IF(A62="","",IF(D62&gt;C62,(MAX(0,MIN(D62,$E$5)-MAX(C62,$D$5))*$G$5+MAX(0,MIN(D62,$E$6)-MAX(C62,$D$6))*$G$6+MAX(0,MIN(D62,$E$7)-MAX(C62,$D$7))*$G$7+MAX(0,MIN(D62,$E$8)-MAX(C62,$D$8))*$G$8)/(D62-C62),0))</f>
        <v/>
      </c>
      <c r="F62" s="11" t="str">
        <f aca="false">IF(A62="","",$B$9*E62)</f>
        <v/>
      </c>
      <c r="G62" s="11" t="str">
        <f aca="false">IF(A62="","",F62*(D62-C62)*$B$6)</f>
        <v/>
      </c>
      <c r="H62" s="11" t="str">
        <f aca="false">IF(A62="","",G62*B62)</f>
        <v/>
      </c>
    </row>
    <row r="63" customFormat="false" ht="15" hidden="false" customHeight="false" outlineLevel="0" collapsed="false">
      <c r="F63" s="3" t="s">
        <v>23</v>
      </c>
      <c r="G63" s="12" t="n">
        <f aca="false">SUM(G13:G62)</f>
        <v>572.4</v>
      </c>
    </row>
    <row r="64" customFormat="false" ht="15" hidden="false" customHeight="false" outlineLevel="0" collapsed="false">
      <c r="F64" s="3" t="s">
        <v>24</v>
      </c>
      <c r="H64" s="12" t="n">
        <f aca="false">SUM(H13:H62)</f>
        <v>10216.8</v>
      </c>
    </row>
    <row r="66" customFormat="false" ht="42" hidden="false" customHeight="true" outlineLevel="0" collapsed="false">
      <c r="A66" s="13" t="s">
        <v>25</v>
      </c>
      <c r="B66" s="13"/>
      <c r="C66" s="13"/>
      <c r="D66" s="13"/>
      <c r="E66" s="13"/>
      <c r="F66" s="13"/>
      <c r="G66" s="13"/>
      <c r="H66" s="13"/>
    </row>
  </sheetData>
  <mergeCells count="1">
    <mergeCell ref="A66:H6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2026-10-27T19:20:50Z</dcterms:created>
  <dc:creator>openpyxl</dc:creator>
  <dc:description/>
  <dc:language>en-US</dc:language>
  <cp:lastModifiedBy/>
  <dcterms:modified xsi:type="dcterms:W3CDTF">2026-10-27T19:20:50Z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